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<sst xmlns="http://schemas.openxmlformats.org/spreadsheetml/2006/main" count="1352" uniqueCount="78">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</sst>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P1" activePane="topRight" state="frozen"/>
      <selection pane="topLeft" activeCell="A1" sqref="A1"/>
      <selection pane="topRight" activeCell="W81" sqref="W8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11.75390625" style="0" customWidth="1"/>
    <col min="18" max="18" width="9.00390625" style="0" customWidth="1"/>
    <col min="19" max="19" width="11.00390625" style="18" customWidth="1"/>
    <col min="20" max="20" width="12.625" style="18" customWidth="1"/>
    <col min="21" max="21" width="11.37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26</v>
      </c>
      <c r="V4" s="8">
        <v>27</v>
      </c>
      <c r="W4" s="8">
        <v>28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2813.750000000022</v>
      </c>
      <c r="AF7" s="54"/>
      <c r="AG7" s="40"/>
    </row>
    <row r="8" spans="1:55" ht="18" customHeight="1">
      <c r="A8" s="47" t="s">
        <v>30</v>
      </c>
      <c r="B8" s="33">
        <f>SUM(E8:AB8)</f>
        <v>98750.1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>
        <v>4371.4</v>
      </c>
      <c r="R8" s="137">
        <v>5616.2</v>
      </c>
      <c r="S8" s="63">
        <v>7808.6</v>
      </c>
      <c r="T8" s="63">
        <v>11676.4</v>
      </c>
      <c r="U8" s="61">
        <v>9526.5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4166.840000000222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251986.19999999995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14584.699999999999</v>
      </c>
      <c r="R9" s="68">
        <f t="shared" si="0"/>
        <v>7357.4</v>
      </c>
      <c r="S9" s="68">
        <f t="shared" si="0"/>
        <v>13806.6</v>
      </c>
      <c r="T9" s="68">
        <f t="shared" si="0"/>
        <v>144901.40000000002</v>
      </c>
      <c r="U9" s="68">
        <f t="shared" si="0"/>
        <v>26861.700000000004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311975.49999999994</v>
      </c>
      <c r="AG9" s="69">
        <f>AG10+AG15+AG24+AG33+AG47+AG52+AG54+AG61+AG62+AG71+AG72+AG76+AG88+AG81+AG83+AG82+AG69+AG89+AG91+AG90+AG70+AG40+AG92</f>
        <v>65114.52225999999</v>
      </c>
      <c r="AH9" s="41"/>
      <c r="AI9" s="160"/>
    </row>
    <row r="10" spans="1:35" ht="15.75">
      <c r="A10" s="4" t="s">
        <v>4</v>
      </c>
      <c r="B10" s="72">
        <f>14177+2914.6</f>
        <v>17091.6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>
        <v>228.9</v>
      </c>
      <c r="R10" s="67">
        <v>1344.2</v>
      </c>
      <c r="S10" s="72">
        <v>2102.4</v>
      </c>
      <c r="T10" s="72">
        <v>3985.8</v>
      </c>
      <c r="U10" s="72">
        <v>4183.3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18153.9</v>
      </c>
      <c r="AG10" s="72">
        <f>B10+C10-AF10</f>
        <v>2570.599999999995</v>
      </c>
      <c r="AH10" s="18"/>
      <c r="AI10" s="143"/>
    </row>
    <row r="11" spans="1:35" ht="15.75">
      <c r="A11" s="3" t="s">
        <v>5</v>
      </c>
      <c r="B11" s="72">
        <f>12448.4+2697.6</f>
        <v>15146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>
        <v>1129.1</v>
      </c>
      <c r="S11" s="72">
        <v>1990.1</v>
      </c>
      <c r="T11" s="72">
        <v>3497</v>
      </c>
      <c r="U11" s="72">
        <v>3884.4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15772.6</v>
      </c>
      <c r="AG11" s="72">
        <f>B11+C11-AF11</f>
        <v>1415.6000000000004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>
        <v>1.8</v>
      </c>
      <c r="S12" s="72">
        <v>68</v>
      </c>
      <c r="T12" s="72">
        <v>97.5</v>
      </c>
      <c r="U12" s="72">
        <v>3.6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398.90000000000003</v>
      </c>
      <c r="AG12" s="72">
        <f>B12+C12-AF12</f>
        <v>273.2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1769.9999999999986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228.9</v>
      </c>
      <c r="R14" s="67">
        <f t="shared" si="2"/>
        <v>213.30000000000013</v>
      </c>
      <c r="S14" s="67">
        <f t="shared" si="2"/>
        <v>44.30000000000018</v>
      </c>
      <c r="T14" s="67">
        <f t="shared" si="2"/>
        <v>391.3000000000002</v>
      </c>
      <c r="U14" s="67">
        <f t="shared" si="2"/>
        <v>295.30000000000007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1982.4</v>
      </c>
      <c r="AG14" s="72">
        <f>AG10-AG11-AG12-AG13</f>
        <v>881.7999999999945</v>
      </c>
      <c r="AH14" s="18"/>
      <c r="AI14" s="156"/>
    </row>
    <row r="15" spans="1:36" ht="15" customHeight="1">
      <c r="A15" s="4" t="s">
        <v>6</v>
      </c>
      <c r="B15" s="72">
        <f>73488.7-1450.1</f>
        <v>72038.59999999999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>
        <v>2845.6</v>
      </c>
      <c r="R15" s="67">
        <v>41.8</v>
      </c>
      <c r="S15" s="72">
        <f>3593.7</f>
        <v>3593.7</v>
      </c>
      <c r="T15" s="72">
        <f>30245.1+10500.5</f>
        <v>40745.6</v>
      </c>
      <c r="U15" s="72">
        <f>5290.1</f>
        <v>5290.1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87882</v>
      </c>
      <c r="AG15" s="72">
        <f aca="true" t="shared" si="3" ref="AG15:AG31">B15+C15-AF15</f>
        <v>25176.399999999994</v>
      </c>
      <c r="AH15" s="112"/>
      <c r="AI15" s="156"/>
      <c r="AJ15" s="86">
        <f>AG15-AG16</f>
        <v>25173.199999999993</v>
      </c>
    </row>
    <row r="16" spans="1:35" s="53" customFormat="1" ht="15" customHeight="1">
      <c r="A16" s="51" t="s">
        <v>38</v>
      </c>
      <c r="B16" s="76">
        <v>20176</v>
      </c>
      <c r="C16" s="76">
        <v>54.2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>
        <v>10500.5</v>
      </c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20227</v>
      </c>
      <c r="AG16" s="115">
        <f t="shared" si="3"/>
        <v>3.2000000000007276</v>
      </c>
      <c r="AH16" s="116"/>
      <c r="AI16" s="161"/>
    </row>
    <row r="17" spans="1:35" ht="15.75">
      <c r="A17" s="3" t="s">
        <v>5</v>
      </c>
      <c r="B17" s="72">
        <f>53386.1-4458.2</f>
        <v>48927.9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>
        <f>25729.4+10500.5</f>
        <v>36229.9</v>
      </c>
      <c r="U17" s="72">
        <v>2.4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58116.4</v>
      </c>
      <c r="AG17" s="72">
        <f t="shared" si="3"/>
        <v>4642.599999999991</v>
      </c>
      <c r="AH17" s="21"/>
      <c r="AI17" s="143"/>
    </row>
    <row r="18" spans="1:35" ht="15.75">
      <c r="A18" s="3" t="s">
        <v>3</v>
      </c>
      <c r="B18" s="72">
        <v>180</v>
      </c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>
        <v>2.9</v>
      </c>
      <c r="U18" s="72">
        <v>54.8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72.8</v>
      </c>
      <c r="AG18" s="72">
        <f t="shared" si="3"/>
        <v>134.10000000000002</v>
      </c>
      <c r="AH18" s="18"/>
      <c r="AI18" s="143"/>
    </row>
    <row r="19" spans="1:35" ht="15.75">
      <c r="A19" s="3" t="s">
        <v>1</v>
      </c>
      <c r="B19" s="72">
        <f>4229.9+480</f>
        <v>4709.9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>
        <v>415.7</v>
      </c>
      <c r="R19" s="67"/>
      <c r="S19" s="72">
        <v>54.6</v>
      </c>
      <c r="T19" s="72">
        <v>1642.4</v>
      </c>
      <c r="U19" s="72">
        <v>598.5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4274.2</v>
      </c>
      <c r="AG19" s="72">
        <f t="shared" si="3"/>
        <v>4690.899999999999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>
        <v>1898.4</v>
      </c>
      <c r="R20" s="67">
        <v>0.2</v>
      </c>
      <c r="S20" s="72">
        <v>3046.8</v>
      </c>
      <c r="T20" s="72">
        <v>1862.3</v>
      </c>
      <c r="U20" s="72">
        <v>1678.8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18045.3</v>
      </c>
      <c r="AG20" s="72">
        <f t="shared" si="3"/>
        <v>8685.599999999999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>
        <f>324.6+23.1</f>
        <v>347.70000000000005</v>
      </c>
      <c r="R21" s="67"/>
      <c r="S21" s="72">
        <v>230.8</v>
      </c>
      <c r="T21" s="72"/>
      <c r="U21" s="67">
        <v>301.4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1359.1</v>
      </c>
      <c r="AG21" s="72">
        <f t="shared" si="3"/>
        <v>353.5000000000002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3971.9999999999877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183.79999999999995</v>
      </c>
      <c r="R23" s="67">
        <f t="shared" si="4"/>
        <v>41.599999999999994</v>
      </c>
      <c r="S23" s="67">
        <f t="shared" si="4"/>
        <v>261.4999999999997</v>
      </c>
      <c r="T23" s="67">
        <f t="shared" si="4"/>
        <v>1008.0999999999974</v>
      </c>
      <c r="U23" s="67">
        <f t="shared" si="4"/>
        <v>2654.2000000000003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6014.199999999993</v>
      </c>
      <c r="AG23" s="72">
        <f>B23+C23-AF23</f>
        <v>6669.700000000006</v>
      </c>
      <c r="AH23" s="18"/>
      <c r="AI23" s="143"/>
    </row>
    <row r="24" spans="1:36" ht="15" customHeight="1">
      <c r="A24" s="4" t="s">
        <v>7</v>
      </c>
      <c r="B24" s="72">
        <f>43146+1745.5</f>
        <v>44891.5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>
        <f>3272.6+399.8</f>
        <v>3672.4</v>
      </c>
      <c r="S24" s="72">
        <f>3718.6+150+257</f>
        <v>4125.6</v>
      </c>
      <c r="T24" s="72">
        <f>16210.8+3070.5</f>
        <v>19281.3</v>
      </c>
      <c r="U24" s="72">
        <f>2427.1+2.1</f>
        <v>2429.2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45731.7</v>
      </c>
      <c r="AG24" s="72">
        <f t="shared" si="3"/>
        <v>7298.9209999999875</v>
      </c>
      <c r="AH24" s="86"/>
      <c r="AI24" s="156"/>
      <c r="AJ24" s="86"/>
    </row>
    <row r="25" spans="1:36" s="117" customFormat="1" ht="15" customHeight="1">
      <c r="A25" s="113" t="s">
        <v>39</v>
      </c>
      <c r="B25" s="76">
        <f>15694.8+85.5</f>
        <v>15780.3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>
        <v>399.8</v>
      </c>
      <c r="S25" s="76">
        <v>257</v>
      </c>
      <c r="T25" s="76">
        <v>3070.5</v>
      </c>
      <c r="U25" s="76">
        <v>2.1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14886.099999999999</v>
      </c>
      <c r="AG25" s="115">
        <f t="shared" si="3"/>
        <v>894.2000000000007</v>
      </c>
      <c r="AH25" s="116"/>
      <c r="AI25" s="162"/>
      <c r="AJ25" s="142">
        <f>AG24-AG25</f>
        <v>6404.720999999987</v>
      </c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44891.5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3672.4</v>
      </c>
      <c r="S32" s="67">
        <f t="shared" si="5"/>
        <v>4125.6</v>
      </c>
      <c r="T32" s="67">
        <f t="shared" si="5"/>
        <v>19281.3</v>
      </c>
      <c r="U32" s="67">
        <f t="shared" si="5"/>
        <v>2429.2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45731.7</v>
      </c>
      <c r="AG32" s="72">
        <f>AG24</f>
        <v>7298.9209999999875</v>
      </c>
      <c r="AI32" s="143"/>
    </row>
    <row r="33" spans="1:35" ht="15" customHeight="1">
      <c r="A33" s="4" t="s">
        <v>8</v>
      </c>
      <c r="B33" s="72">
        <f>352.3-679</f>
        <v>-326.7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>
        <v>180.8</v>
      </c>
      <c r="T33" s="72">
        <v>168.3</v>
      </c>
      <c r="U33" s="72">
        <v>42.6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575.3000000000001</v>
      </c>
      <c r="AG33" s="72">
        <f aca="true" t="shared" si="6" ref="AG33:AG38">B33+C33-AF33</f>
        <v>674.8000000000001</v>
      </c>
      <c r="AI33" s="143"/>
    </row>
    <row r="34" spans="1:35" ht="15.75">
      <c r="A34" s="3" t="s">
        <v>5</v>
      </c>
      <c r="B34" s="72">
        <f>257.6+14</f>
        <v>271.6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>
        <v>180.8</v>
      </c>
      <c r="T34" s="72">
        <v>111.1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372.70000000000005</v>
      </c>
      <c r="AG34" s="72">
        <f t="shared" si="6"/>
        <v>50.60000000000002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f>37.9-14</f>
        <v>23.9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>
        <v>10.4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100.80000000000001</v>
      </c>
      <c r="AG36" s="72">
        <f t="shared" si="6"/>
        <v>5.599999999999994</v>
      </c>
      <c r="AI36" s="143"/>
    </row>
    <row r="37" spans="1:35" ht="15.75">
      <c r="A37" s="3" t="s">
        <v>16</v>
      </c>
      <c r="B37" s="72">
        <f>-679</f>
        <v>-679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604.2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56.80000000000007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46.80000000000002</v>
      </c>
      <c r="U39" s="67">
        <f t="shared" si="7"/>
        <v>42.6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101.80000000000001</v>
      </c>
      <c r="AG39" s="72">
        <f>AG33-AG34-AG36-AG38-AG35-AG37</f>
        <v>12.399999999999977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>
        <v>75.3</v>
      </c>
      <c r="R40" s="71"/>
      <c r="S40" s="72"/>
      <c r="T40" s="72">
        <v>787.7</v>
      </c>
      <c r="U40" s="72">
        <v>114.1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1413.9</v>
      </c>
      <c r="AG40" s="72">
        <f aca="true" t="shared" si="8" ref="AG40:AG45">B40+C40-AF40</f>
        <v>85.89999999999986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>
        <v>767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1113.3</v>
      </c>
      <c r="AG41" s="72">
        <f t="shared" si="8"/>
        <v>0.10000000000013642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>
        <v>9.8</v>
      </c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18.8</v>
      </c>
      <c r="AG43" s="72">
        <f t="shared" si="8"/>
        <v>20.100000000000005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>
        <v>72.2</v>
      </c>
      <c r="R44" s="67"/>
      <c r="S44" s="72"/>
      <c r="T44" s="72"/>
      <c r="U44" s="72">
        <v>99.3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239.7</v>
      </c>
      <c r="AG44" s="72">
        <f t="shared" si="8"/>
        <v>64.69999999999999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3.0999999999999943</v>
      </c>
      <c r="R46" s="67">
        <f t="shared" si="9"/>
        <v>0</v>
      </c>
      <c r="S46" s="67">
        <f t="shared" si="9"/>
        <v>0</v>
      </c>
      <c r="T46" s="67">
        <f t="shared" si="9"/>
        <v>10.900000000000045</v>
      </c>
      <c r="U46" s="67">
        <f t="shared" si="9"/>
        <v>0.7000000000000028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42.10000000000005</v>
      </c>
      <c r="AG46" s="72">
        <f>AG40-AG41-AG42-AG43-AG44-AG45</f>
        <v>0.8999999999997357</v>
      </c>
      <c r="AI46" s="143"/>
    </row>
    <row r="47" spans="1:35" ht="17.25" customHeight="1">
      <c r="A47" s="4" t="s">
        <v>43</v>
      </c>
      <c r="B47" s="70">
        <f>2403.7-1494.7</f>
        <v>908.9999999999998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>
        <v>201.7</v>
      </c>
      <c r="R47" s="79">
        <v>219.3</v>
      </c>
      <c r="S47" s="80">
        <v>51.6</v>
      </c>
      <c r="T47" s="80">
        <v>129.9</v>
      </c>
      <c r="U47" s="79">
        <v>161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1239.3</v>
      </c>
      <c r="AG47" s="72">
        <f>B47+C47-AF47</f>
        <v>696.8999999999996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>
        <v>37.3</v>
      </c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62.8</v>
      </c>
      <c r="AG48" s="72">
        <f>B48+C48-AF48</f>
        <v>5.449999999999974</v>
      </c>
      <c r="AI48" s="143"/>
    </row>
    <row r="49" spans="1:35" ht="15.75">
      <c r="A49" s="3" t="s">
        <v>16</v>
      </c>
      <c r="B49" s="72">
        <f>1239.5-484.8</f>
        <v>754.7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>
        <f>188.1+23</f>
        <v>211.1</v>
      </c>
      <c r="S49" s="72">
        <v>51.6</v>
      </c>
      <c r="T49" s="72">
        <v>129.9</v>
      </c>
      <c r="U49" s="67">
        <f>3.6+49.4</f>
        <v>53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733.3000000000001</v>
      </c>
      <c r="AG49" s="72">
        <f>B49+C49-AF49</f>
        <v>551.9739000000001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117.89999999999975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164.39999999999998</v>
      </c>
      <c r="R51" s="67">
        <f t="shared" si="10"/>
        <v>8.200000000000017</v>
      </c>
      <c r="S51" s="67">
        <f t="shared" si="10"/>
        <v>0</v>
      </c>
      <c r="T51" s="67">
        <f t="shared" si="10"/>
        <v>0</v>
      </c>
      <c r="U51" s="67">
        <f t="shared" si="10"/>
        <v>108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443.19999999999993</v>
      </c>
      <c r="AG51" s="72">
        <f>AG47-AG49-AG48</f>
        <v>139.47609999999958</v>
      </c>
      <c r="AI51" s="143"/>
    </row>
    <row r="52" spans="1:35" ht="15" customHeight="1">
      <c r="A52" s="4" t="s">
        <v>0</v>
      </c>
      <c r="B52" s="72">
        <f>46445.7-3302.4</f>
        <v>43143.299999999996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>
        <v>635</v>
      </c>
      <c r="R52" s="67">
        <f>499.2</f>
        <v>499.2</v>
      </c>
      <c r="S52" s="72">
        <v>419.8</v>
      </c>
      <c r="T52" s="72">
        <v>38846.8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43131.600000000006</v>
      </c>
      <c r="AG52" s="72">
        <f aca="true" t="shared" si="11" ref="AG52:AG59">B52+C52-AF52</f>
        <v>2365.5622599999915</v>
      </c>
      <c r="AI52" s="143"/>
    </row>
    <row r="53" spans="1:35" ht="15" customHeight="1">
      <c r="A53" s="3" t="s">
        <v>2</v>
      </c>
      <c r="B53" s="72">
        <f>2699.6-145.8</f>
        <v>2553.7999999999997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>
        <v>90.9</v>
      </c>
      <c r="T53" s="72">
        <v>1306</v>
      </c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2541.9</v>
      </c>
      <c r="AG53" s="72">
        <f t="shared" si="11"/>
        <v>156.89999999999964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>
        <v>284.8</v>
      </c>
      <c r="R54" s="67"/>
      <c r="S54" s="72">
        <v>634.3</v>
      </c>
      <c r="T54" s="72">
        <v>356.7</v>
      </c>
      <c r="U54" s="72">
        <v>767.7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2775.3</v>
      </c>
      <c r="AG54" s="72">
        <f t="shared" si="11"/>
        <v>742.5999999999999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>
        <v>4.1</v>
      </c>
      <c r="T55" s="72">
        <v>223.5</v>
      </c>
      <c r="U55" s="72">
        <v>539.2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1166.8000000000002</v>
      </c>
      <c r="AG55" s="72">
        <f t="shared" si="11"/>
        <v>233.6999999999996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>
        <v>202.9</v>
      </c>
      <c r="T57" s="72">
        <v>3</v>
      </c>
      <c r="U57" s="72">
        <v>183.3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394.20000000000005</v>
      </c>
      <c r="AG57" s="72">
        <f t="shared" si="11"/>
        <v>249.79999999999995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284.8</v>
      </c>
      <c r="R60" s="67">
        <f t="shared" si="12"/>
        <v>0</v>
      </c>
      <c r="S60" s="67">
        <f t="shared" si="12"/>
        <v>427.29999999999995</v>
      </c>
      <c r="T60" s="67">
        <f t="shared" si="12"/>
        <v>130.2</v>
      </c>
      <c r="U60" s="67">
        <f t="shared" si="12"/>
        <v>45.19999999999999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1199.9</v>
      </c>
      <c r="AG60" s="72">
        <f>AG54-AG55-AG57-AG59-AG56-AG58</f>
        <v>246.90000000000038</v>
      </c>
      <c r="AI60" s="143"/>
    </row>
    <row r="61" spans="1:35" ht="15" customHeight="1">
      <c r="A61" s="4" t="s">
        <v>10</v>
      </c>
      <c r="B61" s="72">
        <f>66.4-659.1</f>
        <v>-592.7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>
        <v>3</v>
      </c>
      <c r="R61" s="67"/>
      <c r="S61" s="72">
        <v>28.2</v>
      </c>
      <c r="T61" s="72"/>
      <c r="U61" s="72">
        <v>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</v>
      </c>
      <c r="AG61" s="72">
        <f aca="true" t="shared" si="14" ref="AG61:AG67">B61+C61-AF61</f>
        <v>196.79999999999995</v>
      </c>
      <c r="AI61" s="143"/>
    </row>
    <row r="62" spans="1:35" s="18" customFormat="1" ht="15" customHeight="1">
      <c r="A62" s="108" t="s">
        <v>11</v>
      </c>
      <c r="B62" s="72">
        <f>3404+259</f>
        <v>3663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>
        <v>406.9</v>
      </c>
      <c r="R62" s="72">
        <v>6.6</v>
      </c>
      <c r="S62" s="72">
        <v>1316.5</v>
      </c>
      <c r="T62" s="72">
        <v>630</v>
      </c>
      <c r="U62" s="72">
        <v>657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4516.1</v>
      </c>
      <c r="AG62" s="72">
        <f t="shared" si="14"/>
        <v>3958.2999999999993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>
        <v>1067.8</v>
      </c>
      <c r="T63" s="72">
        <v>105.1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1941.6999999999998</v>
      </c>
      <c r="AG63" s="72">
        <f t="shared" si="14"/>
        <v>1015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69.3-3.8+25</f>
        <v>90.5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>
        <v>12.8</v>
      </c>
      <c r="R65" s="67"/>
      <c r="S65" s="72"/>
      <c r="T65" s="72">
        <v>24.2</v>
      </c>
      <c r="U65" s="72">
        <v>24.8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150.4</v>
      </c>
      <c r="AG65" s="72">
        <f t="shared" si="14"/>
        <v>143.6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>
        <v>22.2</v>
      </c>
      <c r="R66" s="67"/>
      <c r="S66" s="72"/>
      <c r="T66" s="72">
        <v>41.8</v>
      </c>
      <c r="U66" s="72">
        <v>92.4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194</v>
      </c>
      <c r="AG66" s="72">
        <f t="shared" si="14"/>
        <v>382.5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12</v>
      </c>
      <c r="AI67" s="143"/>
    </row>
    <row r="68" spans="1:35" ht="15.75">
      <c r="A68" s="3" t="s">
        <v>23</v>
      </c>
      <c r="B68" s="72">
        <f>B62-B63-B66-B67-B65-B64</f>
        <v>1668.7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265.9</v>
      </c>
      <c r="R68" s="67">
        <f t="shared" si="15"/>
        <v>6.6</v>
      </c>
      <c r="S68" s="67">
        <f t="shared" si="15"/>
        <v>248.70000000000005</v>
      </c>
      <c r="T68" s="67">
        <f t="shared" si="15"/>
        <v>458.9</v>
      </c>
      <c r="U68" s="67">
        <f t="shared" si="15"/>
        <v>539.8000000000001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2118.6000000000004</v>
      </c>
      <c r="AG68" s="72">
        <f>AG62-AG63-AG66-AG67-AG65-AG64</f>
        <v>2404.4999999999995</v>
      </c>
      <c r="AI68" s="143"/>
    </row>
    <row r="69" spans="1:35" ht="31.5">
      <c r="A69" s="4" t="s">
        <v>45</v>
      </c>
      <c r="B69" s="72">
        <f>11787.8-4000</f>
        <v>7787.799999999999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>
        <v>9601.4</v>
      </c>
      <c r="R69" s="67"/>
      <c r="S69" s="72"/>
      <c r="T69" s="72"/>
      <c r="U69" s="67">
        <v>1180.1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10781.5</v>
      </c>
      <c r="AG69" s="130">
        <f aca="true" t="shared" si="16" ref="AG69:AG92">B69+C69-AF69</f>
        <v>3.238999999997759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>
        <v>44.3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183.7</v>
      </c>
      <c r="AG71" s="130">
        <f t="shared" si="16"/>
        <v>0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f>2492-111-98.9-200</f>
        <v>2082.1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>
        <v>257.8</v>
      </c>
      <c r="R72" s="67">
        <v>400.8</v>
      </c>
      <c r="S72" s="72">
        <f>702-85.4-411.5</f>
        <v>205.10000000000002</v>
      </c>
      <c r="T72" s="72">
        <v>65.1</v>
      </c>
      <c r="U72" s="72">
        <f>1415-1180.1</f>
        <v>234.9000000000001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1728.4</v>
      </c>
      <c r="AG72" s="130">
        <f t="shared" si="16"/>
        <v>4965.4</v>
      </c>
      <c r="AH72" s="86">
        <f>AG72+AG69+AG76+AG91+AG83+AG88</f>
        <v>7571.538999999997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>
        <v>45.4</v>
      </c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0.10000000000000142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>
        <v>87.7</v>
      </c>
      <c r="R74" s="67"/>
      <c r="S74" s="72">
        <v>141.4</v>
      </c>
      <c r="T74" s="72">
        <v>0.8</v>
      </c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443.3</v>
      </c>
      <c r="AG74" s="130">
        <f t="shared" si="16"/>
        <v>828.4000000000001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>
        <v>85.4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145.8</v>
      </c>
      <c r="AG76" s="130">
        <f t="shared" si="16"/>
        <v>102.89999999999998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>
        <v>78.7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112.30000000000001</v>
      </c>
      <c r="AG77" s="130">
        <f t="shared" si="16"/>
        <v>0.20000000000000284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>
      <c r="A83" s="12" t="s">
        <v>63</v>
      </c>
      <c r="B83" s="80">
        <v>411.5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>
        <v>411.5</v>
      </c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411.5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f>38049.8-25136.7</f>
        <v>12913.100000000002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>
        <v>651.7</v>
      </c>
      <c r="T89" s="72">
        <v>11918.2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13407.7</v>
      </c>
      <c r="AG89" s="72">
        <f t="shared" si="16"/>
        <v>13663.400000000005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>
        <v>1173.1</v>
      </c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f>4703.2+35086.9</f>
        <v>39790.1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>
        <v>26812.9</v>
      </c>
      <c r="U92" s="67">
        <f>378.8+11419</f>
        <v>11797.8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76303.4</v>
      </c>
      <c r="AG92" s="72">
        <f t="shared" si="16"/>
        <v>112.80000000000291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251986.19999999995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14584.699999999997</v>
      </c>
      <c r="R94" s="83">
        <f t="shared" si="17"/>
        <v>7357.4</v>
      </c>
      <c r="S94" s="83">
        <f t="shared" si="17"/>
        <v>13806.6</v>
      </c>
      <c r="T94" s="83">
        <f t="shared" si="17"/>
        <v>144901.40000000002</v>
      </c>
      <c r="U94" s="83">
        <f t="shared" si="17"/>
        <v>26861.700000000004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311975.49999999994</v>
      </c>
      <c r="AG94" s="84">
        <f>AG10+AG15+AG24+AG33+AG47+AG52+AG54+AG61+AG62+AG69+AG71+AG72+AG76+AG81+AG82+AG83+AG88+AG89+AG90+AG91+AG70+AG40+AG92</f>
        <v>65114.52225999999</v>
      </c>
    </row>
    <row r="95" spans="1:33" ht="15.75">
      <c r="A95" s="3" t="s">
        <v>5</v>
      </c>
      <c r="B95" s="22">
        <f>B11+B17+B26+B34+B55+B63+B73+B41+B77+B48</f>
        <v>68314.8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37.3</v>
      </c>
      <c r="R95" s="67">
        <f t="shared" si="18"/>
        <v>1174.5</v>
      </c>
      <c r="S95" s="67">
        <f t="shared" si="18"/>
        <v>3321.5</v>
      </c>
      <c r="T95" s="67">
        <f t="shared" si="18"/>
        <v>40933.6</v>
      </c>
      <c r="U95" s="67">
        <f t="shared" si="18"/>
        <v>4440.1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78704</v>
      </c>
      <c r="AG95" s="71">
        <f>B95+C95-AF95</f>
        <v>7363.349999999991</v>
      </c>
    </row>
    <row r="96" spans="1:33" ht="15.75">
      <c r="A96" s="3" t="s">
        <v>2</v>
      </c>
      <c r="B96" s="22">
        <f aca="true" t="shared" si="19" ref="B96:AD96">B12+B20+B29+B36+B57+B66+B44+B80+B74+B53</f>
        <v>16788.5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2080.5</v>
      </c>
      <c r="R96" s="67">
        <f t="shared" si="19"/>
        <v>2</v>
      </c>
      <c r="S96" s="67">
        <f t="shared" si="19"/>
        <v>3550.0000000000005</v>
      </c>
      <c r="T96" s="67">
        <f t="shared" si="19"/>
        <v>3321.8</v>
      </c>
      <c r="U96" s="67">
        <f t="shared" si="19"/>
        <v>2057.4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22365.5</v>
      </c>
      <c r="AG96" s="71">
        <f>B96+C96-AF96</f>
        <v>10657.399999999994</v>
      </c>
    </row>
    <row r="97" spans="1:33" ht="15.75">
      <c r="A97" s="3" t="s">
        <v>3</v>
      </c>
      <c r="B97" s="22">
        <f aca="true" t="shared" si="20" ref="B97:AA97">B18+B27+B42+B64+B78</f>
        <v>180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2.9</v>
      </c>
      <c r="U97" s="67">
        <f t="shared" si="20"/>
        <v>54.8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78.19999999999999</v>
      </c>
      <c r="AG97" s="71">
        <f>B97+C97-AF97</f>
        <v>134.9</v>
      </c>
    </row>
    <row r="98" spans="1:33" ht="15.75">
      <c r="A98" s="3" t="s">
        <v>1</v>
      </c>
      <c r="B98" s="22">
        <f aca="true" t="shared" si="21" ref="B98:AD98">B19+B28+B65+B35+B43+B56+B79</f>
        <v>4842.099999999999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428.5</v>
      </c>
      <c r="R98" s="67">
        <f t="shared" si="21"/>
        <v>0</v>
      </c>
      <c r="S98" s="67">
        <f t="shared" si="21"/>
        <v>54.6</v>
      </c>
      <c r="T98" s="67">
        <f t="shared" si="21"/>
        <v>1676.4</v>
      </c>
      <c r="U98" s="67">
        <f t="shared" si="21"/>
        <v>623.3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4452.7</v>
      </c>
      <c r="AG98" s="71">
        <f>B98+C98-AF98</f>
        <v>4868.8</v>
      </c>
    </row>
    <row r="99" spans="1:33" ht="15.75">
      <c r="A99" s="3" t="s">
        <v>16</v>
      </c>
      <c r="B99" s="22">
        <f aca="true" t="shared" si="22" ref="B99:W99">B21+B30+B49+B37+B58+B13+B75+B67</f>
        <v>1350.8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453.70000000000005</v>
      </c>
      <c r="R99" s="67">
        <f t="shared" si="22"/>
        <v>211.1</v>
      </c>
      <c r="S99" s="67">
        <f t="shared" si="22"/>
        <v>282.40000000000003</v>
      </c>
      <c r="T99" s="67">
        <f t="shared" si="22"/>
        <v>129.9</v>
      </c>
      <c r="U99" s="67">
        <f t="shared" si="22"/>
        <v>354.4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2216.4</v>
      </c>
      <c r="AG99" s="71">
        <f>B99+C99-AF99</f>
        <v>1802.4739000000004</v>
      </c>
    </row>
    <row r="100" spans="1:33" ht="12.75">
      <c r="A100" s="1" t="s">
        <v>35</v>
      </c>
      <c r="B100" s="2">
        <f aca="true" t="shared" si="23" ref="B100:AD100">B94-B95-B96-B97-B98-B99</f>
        <v>160509.99999999997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11584.699999999997</v>
      </c>
      <c r="R100" s="85">
        <f t="shared" si="23"/>
        <v>5969.799999999999</v>
      </c>
      <c r="S100" s="85">
        <f t="shared" si="23"/>
        <v>6598.1</v>
      </c>
      <c r="T100" s="85">
        <f t="shared" si="23"/>
        <v>98836.80000000003</v>
      </c>
      <c r="U100" s="85">
        <f t="shared" si="23"/>
        <v>19331.700000000004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204158.69999999992</v>
      </c>
      <c r="AG100" s="85">
        <f>AG94-AG95-AG96-AG97-AG98-AG99</f>
        <v>40287.59836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2018-12-27T05:52:50Z</dcterms:modified>
  <cp:category/>
  <cp:version/>
  <cp:contentType/>
  <cp:contentStatus/>
</cp:coreProperties>
</file>